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Archivio\CLIENTI\COLLA VALERIO\"/>
    </mc:Choice>
  </mc:AlternateContent>
  <xr:revisionPtr revIDLastSave="0" documentId="13_ncr:1_{D34B65A9-8533-4B49-900F-BCC0EB0AC35E}" xr6:coauthVersionLast="47" xr6:coauthVersionMax="47" xr10:uidLastSave="{00000000-0000-0000-0000-000000000000}"/>
  <workbookProtection workbookAlgorithmName="SHA-512" workbookHashValue="LyQbCTaLvLxbZoNAGRngrvShHHuRES3li6CNECJ0VCL3y04cL+7H7kBJlvoY5bgalpZ20oGDpj66a3snn01r3A==" workbookSaltValue="DnWhNCQaFHD4bIGVY8nreA==" workbookSpinCount="100000" lockStructure="1"/>
  <bookViews>
    <workbookView xWindow="-108" yWindow="-108" windowWidth="23256" windowHeight="12576" activeTab="1" xr2:uid="{503756DA-08F7-4641-82F1-39325D05AC84}"/>
  </bookViews>
  <sheets>
    <sheet name="IMPOSTE 1° anno" sheetId="2" r:id="rId1"/>
    <sheet name="Pagamento IMPOSTE" sheetId="3" r:id="rId2"/>
    <sheet name="IMPOSTE dal 2° ann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C13" i="2"/>
  <c r="C13" i="4"/>
  <c r="I12" i="4" s="1"/>
  <c r="F20" i="4" s="1"/>
  <c r="I16" i="4" l="1"/>
  <c r="C24" i="4" s="1"/>
  <c r="I11" i="2"/>
  <c r="I13" i="2" l="1"/>
  <c r="C24" i="2" s="1"/>
  <c r="I15" i="2"/>
  <c r="C25" i="2" s="1"/>
  <c r="C15" i="2"/>
  <c r="F11" i="2" s="1"/>
  <c r="F15" i="2" s="1"/>
  <c r="B6" i="3" l="1"/>
  <c r="E8" i="3"/>
  <c r="B7" i="3"/>
  <c r="E9" i="3"/>
  <c r="C23" i="2"/>
  <c r="F13" i="2"/>
  <c r="C22" i="2" s="1"/>
  <c r="C14" i="4" l="1"/>
  <c r="C15" i="4" s="1"/>
  <c r="F12" i="4" s="1"/>
  <c r="F19" i="4" s="1"/>
  <c r="E18" i="3"/>
  <c r="I13" i="4"/>
  <c r="I14" i="4" s="1"/>
  <c r="C23" i="4" s="1"/>
  <c r="E7" i="3"/>
  <c r="B5" i="3"/>
  <c r="C26" i="2"/>
  <c r="E6" i="3"/>
  <c r="B4" i="3"/>
  <c r="F25" i="4" l="1"/>
  <c r="F24" i="4"/>
  <c r="F21" i="4"/>
  <c r="F16" i="4"/>
  <c r="C22" i="4" s="1"/>
  <c r="E17" i="3"/>
  <c r="E19" i="3" s="1"/>
  <c r="F13" i="4"/>
  <c r="F14" i="4" s="1"/>
  <c r="C21" i="4" s="1"/>
  <c r="E10" i="3"/>
  <c r="H8" i="3" s="1"/>
  <c r="B8" i="3"/>
  <c r="F27" i="4" l="1"/>
  <c r="F26" i="4"/>
  <c r="C25" i="4"/>
  <c r="H9" i="3"/>
  <c r="H6" i="3"/>
  <c r="H7" i="3"/>
  <c r="H11" i="3"/>
  <c r="H10" i="3"/>
</calcChain>
</file>

<file path=xl/sharedStrings.xml><?xml version="1.0" encoding="utf-8"?>
<sst xmlns="http://schemas.openxmlformats.org/spreadsheetml/2006/main" count="77" uniqueCount="42">
  <si>
    <t>Coefficiente di reddività 78%</t>
  </si>
  <si>
    <t>INPS</t>
  </si>
  <si>
    <t>INPS versata nell'anno solare</t>
  </si>
  <si>
    <t>Reddito NETTO</t>
  </si>
  <si>
    <t>Reddito LORDO</t>
  </si>
  <si>
    <t>Imposte dell'anno</t>
  </si>
  <si>
    <t>INPS dovuta per tutto l'anno</t>
  </si>
  <si>
    <t>SALDO INPS anno corrente</t>
  </si>
  <si>
    <t>Meno ACCONTI versati</t>
  </si>
  <si>
    <t>ACCONTI versati</t>
  </si>
  <si>
    <t>SALDO Imposta NETTA</t>
  </si>
  <si>
    <t>Tabella di riepilogo</t>
  </si>
  <si>
    <t>Saldo Imposta sostitutiva</t>
  </si>
  <si>
    <t>SALDO INPS</t>
  </si>
  <si>
    <t>SALDO Imposta sositutiva</t>
  </si>
  <si>
    <t>1° ACCONTO Imposta sostitutiva (pari al 40% dell'acconto totale)</t>
  </si>
  <si>
    <t>1° ACCONTO INPS (pari al 50% dell'acconto totale)</t>
  </si>
  <si>
    <t>UNICA SOLUZIONE il 16 giugno</t>
  </si>
  <si>
    <t>PIANO RATEALE</t>
  </si>
  <si>
    <t>Numero Rate</t>
  </si>
  <si>
    <t>2° Acconto</t>
  </si>
  <si>
    <t>2° ACCONTO Imposta sostitutiva (pari al 60% dell'acconto totale)</t>
  </si>
  <si>
    <t>2° ACCONTO INPS (pari al 50% dell'acconto totale)</t>
  </si>
  <si>
    <r>
      <t xml:space="preserve">UNICA SOLUZIONE il 30 novembre
</t>
    </r>
    <r>
      <rPr>
        <b/>
        <u val="double"/>
        <sz val="11"/>
        <color theme="1"/>
        <rFont val="Calibri Light"/>
        <family val="2"/>
        <scheme val="major"/>
      </rPr>
      <t>NON sono possibili rateazioni</t>
    </r>
  </si>
  <si>
    <r>
      <t xml:space="preserve">Saldo + 1° Acconto
</t>
    </r>
    <r>
      <rPr>
        <i/>
        <sz val="15"/>
        <color theme="1"/>
        <rFont val="Calibri Light"/>
        <family val="2"/>
        <scheme val="major"/>
      </rPr>
      <t>puoi scegliere di pagare in un'unica soluzione oppure a rate</t>
    </r>
  </si>
  <si>
    <t>ACCONTI INPS</t>
  </si>
  <si>
    <t>Acconti Imposta sostitutiva</t>
  </si>
  <si>
    <t>ACCONTI INPS anno successivo</t>
  </si>
  <si>
    <t>ACCONTI per anno successivo</t>
  </si>
  <si>
    <t>Studio R&amp;R</t>
  </si>
  <si>
    <t>Roberta Renzi - Simone Recchia</t>
  </si>
  <si>
    <t>Dottori Commercialisti e Revisori Legali</t>
  </si>
  <si>
    <t>Via Laurentina n.203 - 00142 Roma (RM)</t>
  </si>
  <si>
    <t>Tel. e Fax 06.39739005</t>
  </si>
  <si>
    <t xml:space="preserve">Imposta sostitutiva </t>
  </si>
  <si>
    <t>Imposta sostitutiva</t>
  </si>
  <si>
    <t>% Imposte su incassato</t>
  </si>
  <si>
    <t>% Imposte su reddito netto</t>
  </si>
  <si>
    <t>% Imposte e contributi su incassato</t>
  </si>
  <si>
    <t>% Imposte e contributi su reddito netto</t>
  </si>
  <si>
    <t>Incassato</t>
  </si>
  <si>
    <t>Contributi dell'anno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</si>
</sst>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u val="singleAccounting"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3"/>
      <color rgb="FFFF0000"/>
      <name val="Calibri Light"/>
      <family val="2"/>
      <scheme val="major"/>
    </font>
    <font>
      <b/>
      <u val="double"/>
      <sz val="25"/>
      <color theme="1"/>
      <name val="Calibri Light"/>
      <family val="2"/>
      <scheme val="major"/>
    </font>
    <font>
      <b/>
      <u val="double"/>
      <sz val="11"/>
      <color theme="1"/>
      <name val="Calibri Light"/>
      <family val="2"/>
      <scheme val="major"/>
    </font>
    <font>
      <i/>
      <sz val="15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u val="double"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 wrapText="1"/>
      <protection hidden="1"/>
    </xf>
    <xf numFmtId="9" fontId="4" fillId="4" borderId="0" xfId="2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43" fontId="2" fillId="3" borderId="0" xfId="0" applyNumberFormat="1" applyFont="1" applyFill="1" applyAlignment="1" applyProtection="1">
      <alignment vertical="center"/>
      <protection hidden="1"/>
    </xf>
    <xf numFmtId="43" fontId="3" fillId="3" borderId="0" xfId="0" applyNumberFormat="1" applyFont="1" applyFill="1" applyAlignment="1" applyProtection="1">
      <alignment vertical="center"/>
      <protection hidden="1"/>
    </xf>
    <xf numFmtId="43" fontId="4" fillId="3" borderId="0" xfId="0" applyNumberFormat="1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43" fontId="6" fillId="2" borderId="7" xfId="1" applyFont="1" applyFill="1" applyBorder="1" applyAlignment="1" applyProtection="1">
      <alignment vertical="center"/>
      <protection locked="0" hidden="1"/>
    </xf>
    <xf numFmtId="0" fontId="11" fillId="0" borderId="0" xfId="0" applyFont="1" applyAlignment="1" applyProtection="1">
      <alignment horizontal="center" vertical="center"/>
      <protection hidden="1"/>
    </xf>
    <xf numFmtId="9" fontId="10" fillId="0" borderId="7" xfId="2" applyFont="1" applyFill="1" applyBorder="1" applyAlignment="1" applyProtection="1">
      <alignment horizontal="center" vertical="center"/>
      <protection locked="0" hidden="1"/>
    </xf>
    <xf numFmtId="10" fontId="10" fillId="0" borderId="0" xfId="0" applyNumberFormat="1" applyFont="1" applyAlignment="1" applyProtection="1">
      <alignment horizontal="center" vertical="center"/>
      <protection hidden="1"/>
    </xf>
    <xf numFmtId="9" fontId="2" fillId="0" borderId="0" xfId="2" applyFont="1" applyAlignment="1" applyProtection="1">
      <alignment vertical="center"/>
      <protection hidden="1"/>
    </xf>
    <xf numFmtId="43" fontId="2" fillId="0" borderId="0" xfId="0" applyNumberFormat="1" applyFont="1" applyAlignment="1" applyProtection="1">
      <alignment vertical="center"/>
      <protection hidden="1"/>
    </xf>
    <xf numFmtId="43" fontId="3" fillId="0" borderId="7" xfId="0" applyNumberFormat="1" applyFont="1" applyBorder="1" applyAlignment="1" applyProtection="1">
      <alignment vertical="center"/>
      <protection locked="0" hidden="1"/>
    </xf>
    <xf numFmtId="43" fontId="2" fillId="0" borderId="0" xfId="1" applyFont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43" fontId="3" fillId="0" borderId="7" xfId="1" applyFont="1" applyBorder="1" applyAlignment="1" applyProtection="1">
      <alignment vertical="center"/>
      <protection locked="0" hidden="1"/>
    </xf>
    <xf numFmtId="0" fontId="4" fillId="0" borderId="0" xfId="0" applyFont="1" applyAlignment="1" applyProtection="1">
      <alignment vertical="center"/>
      <protection hidden="1"/>
    </xf>
    <xf numFmtId="43" fontId="4" fillId="0" borderId="0" xfId="1" applyFont="1" applyAlignment="1" applyProtection="1">
      <alignment vertical="center"/>
      <protection hidden="1"/>
    </xf>
    <xf numFmtId="43" fontId="4" fillId="0" borderId="0" xfId="0" applyNumberFormat="1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10" fontId="2" fillId="0" borderId="4" xfId="2" applyNumberFormat="1" applyFont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43" fontId="2" fillId="3" borderId="4" xfId="0" applyNumberFormat="1" applyFont="1" applyFill="1" applyBorder="1" applyAlignment="1" applyProtection="1">
      <alignment vertical="center"/>
      <protection hidden="1"/>
    </xf>
    <xf numFmtId="43" fontId="2" fillId="0" borderId="4" xfId="0" applyNumberFormat="1" applyFont="1" applyBorder="1" applyAlignment="1" applyProtection="1">
      <alignment vertical="center"/>
      <protection hidden="1"/>
    </xf>
    <xf numFmtId="43" fontId="3" fillId="0" borderId="4" xfId="0" applyNumberFormat="1" applyFont="1" applyBorder="1" applyAlignment="1" applyProtection="1">
      <alignment vertical="center"/>
      <protection hidden="1"/>
    </xf>
    <xf numFmtId="43" fontId="4" fillId="0" borderId="4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16" fontId="2" fillId="0" borderId="4" xfId="0" applyNumberFormat="1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2" borderId="4" xfId="0" applyFont="1" applyFill="1" applyBorder="1" applyProtection="1">
      <protection locked="0" hidden="1"/>
    </xf>
    <xf numFmtId="14" fontId="2" fillId="0" borderId="3" xfId="0" applyNumberFormat="1" applyFont="1" applyBorder="1" applyAlignment="1" applyProtection="1">
      <alignment horizontal="center" vertical="center"/>
      <protection hidden="1"/>
    </xf>
    <xf numFmtId="43" fontId="2" fillId="0" borderId="4" xfId="1" applyFont="1" applyBorder="1" applyAlignment="1" applyProtection="1">
      <alignment horizontal="center" vertical="center"/>
      <protection hidden="1"/>
    </xf>
    <xf numFmtId="43" fontId="3" fillId="0" borderId="0" xfId="0" applyNumberFormat="1" applyFont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43" fontId="4" fillId="0" borderId="6" xfId="0" applyNumberFormat="1" applyFont="1" applyBorder="1" applyAlignment="1" applyProtection="1">
      <alignment vertical="center"/>
      <protection hidden="1"/>
    </xf>
    <xf numFmtId="14" fontId="2" fillId="0" borderId="5" xfId="0" applyNumberFormat="1" applyFont="1" applyBorder="1" applyAlignment="1" applyProtection="1">
      <alignment horizontal="center" vertical="center"/>
      <protection hidden="1"/>
    </xf>
    <xf numFmtId="43" fontId="2" fillId="0" borderId="6" xfId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43" fontId="4" fillId="0" borderId="4" xfId="0" applyNumberFormat="1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0" borderId="6" xfId="0" applyFont="1" applyBorder="1" applyProtection="1">
      <protection hidden="1"/>
    </xf>
    <xf numFmtId="43" fontId="3" fillId="0" borderId="0" xfId="1" applyFont="1" applyBorder="1" applyAlignment="1" applyProtection="1">
      <alignment vertical="center"/>
      <protection hidden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283327</xdr:colOff>
      <xdr:row>0</xdr:row>
      <xdr:rowOff>61653</xdr:rowOff>
    </xdr:from>
    <xdr:to>
      <xdr:col>1</xdr:col>
      <xdr:colOff>1662547</xdr:colOff>
      <xdr:row>7</xdr:row>
      <xdr:rowOff>141307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185BC9C-EC1A-4615-BEFD-C4CCC0D8A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27" y="61653"/>
          <a:ext cx="1379220" cy="1388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68580</xdr:rowOff>
    </xdr:from>
    <xdr:to>
      <xdr:col>1</xdr:col>
      <xdr:colOff>1661853</xdr:colOff>
      <xdr:row>8</xdr:row>
      <xdr:rowOff>137962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A9C70EF-D688-4F48-9F82-5B89743C0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" y="68580"/>
          <a:ext cx="1593273" cy="1578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DA1D-406E-4797-9217-311AC6C6639D}">
  <dimension ref="B2:I27"/>
  <sheetViews>
    <sheetView showGridLines="0" topLeftCell="A6" zoomScale="110" zoomScaleNormal="110" workbookViewId="0">
      <selection activeCell="F23" sqref="F23"/>
    </sheetView>
  </sheetViews>
  <sheetFormatPr defaultRowHeight="14.4" x14ac:dyDescent="0.3"/>
  <cols>
    <col min="1" max="1" width="8.88671875" style="1"/>
    <col min="2" max="2" width="24.44140625" style="1" bestFit="1" customWidth="1"/>
    <col min="3" max="3" width="13.5546875" style="1" bestFit="1" customWidth="1"/>
    <col min="4" max="4" width="8.88671875" style="1"/>
    <col min="5" max="5" width="33.21875" style="1" customWidth="1"/>
    <col min="6" max="6" width="16.21875" style="1" bestFit="1" customWidth="1"/>
    <col min="7" max="7" width="8.88671875" style="1"/>
    <col min="8" max="8" width="30.33203125" style="1" customWidth="1"/>
    <col min="9" max="9" width="15" style="1" customWidth="1"/>
    <col min="10" max="10" width="13.33203125" style="1" customWidth="1"/>
    <col min="11" max="11" width="10.5546875" style="1" bestFit="1" customWidth="1"/>
    <col min="12" max="12" width="10.44140625" style="1" bestFit="1" customWidth="1"/>
    <col min="13" max="13" width="16" style="1" bestFit="1" customWidth="1"/>
    <col min="14" max="14" width="8.6640625" style="1" bestFit="1" customWidth="1"/>
    <col min="15" max="15" width="9" style="1" bestFit="1" customWidth="1"/>
    <col min="16" max="16384" width="8.88671875" style="1"/>
  </cols>
  <sheetData>
    <row r="2" spans="2:9" ht="18" x14ac:dyDescent="0.3">
      <c r="C2" s="2" t="s">
        <v>29</v>
      </c>
    </row>
    <row r="3" spans="2:9" x14ac:dyDescent="0.3">
      <c r="C3" s="1" t="s">
        <v>30</v>
      </c>
    </row>
    <row r="4" spans="2:9" x14ac:dyDescent="0.3">
      <c r="C4" s="1" t="s">
        <v>31</v>
      </c>
    </row>
    <row r="5" spans="2:9" x14ac:dyDescent="0.3">
      <c r="C5" s="1" t="s">
        <v>32</v>
      </c>
    </row>
    <row r="6" spans="2:9" x14ac:dyDescent="0.3">
      <c r="C6" s="1" t="s">
        <v>33</v>
      </c>
    </row>
    <row r="9" spans="2:9" ht="15" thickBot="1" x14ac:dyDescent="0.35"/>
    <row r="10" spans="2:9" ht="18" customHeight="1" thickTop="1" thickBot="1" x14ac:dyDescent="0.35">
      <c r="B10" s="9" t="s">
        <v>40</v>
      </c>
      <c r="C10" s="10">
        <v>45000</v>
      </c>
      <c r="E10" s="11" t="s">
        <v>35</v>
      </c>
      <c r="F10" s="12">
        <v>0.15</v>
      </c>
      <c r="H10" s="11" t="s">
        <v>1</v>
      </c>
      <c r="I10" s="13">
        <v>0.26229999999999998</v>
      </c>
    </row>
    <row r="11" spans="2:9" ht="15.6" thickTop="1" thickBot="1" x14ac:dyDescent="0.35">
      <c r="B11" s="1" t="s">
        <v>0</v>
      </c>
      <c r="C11" s="14">
        <v>0.78</v>
      </c>
      <c r="E11" s="1" t="s">
        <v>5</v>
      </c>
      <c r="F11" s="15">
        <f>C15*F10</f>
        <v>5265</v>
      </c>
      <c r="H11" s="1" t="s">
        <v>6</v>
      </c>
      <c r="I11" s="15">
        <f>I10*C13</f>
        <v>9206.73</v>
      </c>
    </row>
    <row r="12" spans="2:9" ht="17.399999999999999" thickTop="1" thickBot="1" x14ac:dyDescent="0.35">
      <c r="C12" s="14"/>
      <c r="E12" s="1" t="s">
        <v>9</v>
      </c>
      <c r="F12" s="16">
        <v>0</v>
      </c>
      <c r="H12" s="1" t="s">
        <v>8</v>
      </c>
      <c r="I12" s="16">
        <v>0</v>
      </c>
    </row>
    <row r="13" spans="2:9" ht="15.6" thickTop="1" thickBot="1" x14ac:dyDescent="0.35">
      <c r="B13" s="1" t="s">
        <v>4</v>
      </c>
      <c r="C13" s="17">
        <f>C10*C11</f>
        <v>35100</v>
      </c>
      <c r="E13" s="18" t="s">
        <v>10</v>
      </c>
      <c r="F13" s="8">
        <f>F11-F12</f>
        <v>5265</v>
      </c>
      <c r="H13" s="18" t="s">
        <v>7</v>
      </c>
      <c r="I13" s="8">
        <f>I11-I12</f>
        <v>9206.73</v>
      </c>
    </row>
    <row r="14" spans="2:9" ht="17.399999999999999" thickTop="1" thickBot="1" x14ac:dyDescent="0.35">
      <c r="B14" s="1" t="s">
        <v>2</v>
      </c>
      <c r="C14" s="19">
        <v>0</v>
      </c>
      <c r="F14" s="15"/>
      <c r="H14" s="20"/>
      <c r="I14" s="20"/>
    </row>
    <row r="15" spans="2:9" ht="15" thickTop="1" x14ac:dyDescent="0.3">
      <c r="B15" s="20" t="s">
        <v>3</v>
      </c>
      <c r="C15" s="21">
        <f>C13-C14</f>
        <v>35100</v>
      </c>
      <c r="E15" s="20" t="s">
        <v>28</v>
      </c>
      <c r="F15" s="22">
        <f>F11</f>
        <v>5265</v>
      </c>
      <c r="H15" s="20" t="s">
        <v>27</v>
      </c>
      <c r="I15" s="22">
        <f>I11</f>
        <v>9206.73</v>
      </c>
    </row>
    <row r="16" spans="2:9" x14ac:dyDescent="0.3">
      <c r="C16" s="17"/>
    </row>
    <row r="17" spans="2:6" x14ac:dyDescent="0.3">
      <c r="C17" s="17"/>
    </row>
    <row r="18" spans="2:6" ht="14.4" customHeight="1" x14ac:dyDescent="0.3"/>
    <row r="19" spans="2:6" ht="15" thickBot="1" x14ac:dyDescent="0.35">
      <c r="E19" s="3" t="s">
        <v>36</v>
      </c>
      <c r="F19" s="4">
        <f>F11/C10</f>
        <v>0.11700000000000001</v>
      </c>
    </row>
    <row r="20" spans="2:6" x14ac:dyDescent="0.3">
      <c r="B20" s="23" t="s">
        <v>11</v>
      </c>
      <c r="C20" s="24"/>
      <c r="E20" s="3" t="s">
        <v>37</v>
      </c>
      <c r="F20" s="4">
        <f>F11/C15</f>
        <v>0.15</v>
      </c>
    </row>
    <row r="21" spans="2:6" x14ac:dyDescent="0.3">
      <c r="B21" s="25"/>
      <c r="C21" s="26"/>
      <c r="E21" s="3" t="s">
        <v>38</v>
      </c>
      <c r="F21" s="4">
        <f>(F11+I11)/C10</f>
        <v>0.32159399999999999</v>
      </c>
    </row>
    <row r="22" spans="2:6" x14ac:dyDescent="0.3">
      <c r="B22" s="27" t="s">
        <v>12</v>
      </c>
      <c r="C22" s="28">
        <f>F13</f>
        <v>5265</v>
      </c>
      <c r="E22" s="3" t="s">
        <v>39</v>
      </c>
      <c r="F22" s="4">
        <f>(F11+I11)/C15</f>
        <v>0.4123</v>
      </c>
    </row>
    <row r="23" spans="2:6" x14ac:dyDescent="0.3">
      <c r="B23" s="25" t="s">
        <v>26</v>
      </c>
      <c r="C23" s="29">
        <f>F15</f>
        <v>5265</v>
      </c>
    </row>
    <row r="24" spans="2:6" x14ac:dyDescent="0.3">
      <c r="B24" s="27" t="s">
        <v>13</v>
      </c>
      <c r="C24" s="28">
        <f>I13</f>
        <v>9206.73</v>
      </c>
    </row>
    <row r="25" spans="2:6" ht="16.2" x14ac:dyDescent="0.3">
      <c r="B25" s="25" t="s">
        <v>25</v>
      </c>
      <c r="C25" s="30">
        <f>I15</f>
        <v>9206.73</v>
      </c>
    </row>
    <row r="26" spans="2:6" x14ac:dyDescent="0.3">
      <c r="B26" s="25"/>
      <c r="C26" s="31">
        <f>SUM(C22:C25)</f>
        <v>28943.46</v>
      </c>
    </row>
    <row r="27" spans="2:6" ht="15" thickBot="1" x14ac:dyDescent="0.35">
      <c r="B27" s="32"/>
      <c r="C27" s="33"/>
    </row>
  </sheetData>
  <sheetProtection algorithmName="SHA-512" hashValue="5SMquTFySRPQd2Yxd2onWcYytH0RC8kiTgNyi1Or25KyBFFN+70ByIXtMbTfza+So6gZBVHxWpZ7vX1qOutD/Q==" saltValue="nvLZIWw5T6e9Ru/HNhaTrA==" spinCount="100000" sheet="1" objects="1" scenarios="1"/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7F055-469B-43F0-94A5-CF11E9C51409}">
  <dimension ref="A1:H31"/>
  <sheetViews>
    <sheetView showGridLines="0" tabSelected="1" zoomScale="90" zoomScaleNormal="90" workbookViewId="0">
      <selection activeCell="E11" sqref="E11"/>
    </sheetView>
  </sheetViews>
  <sheetFormatPr defaultRowHeight="14.4" x14ac:dyDescent="0.3"/>
  <cols>
    <col min="1" max="1" width="23.33203125" style="34" bestFit="1" customWidth="1"/>
    <col min="2" max="3" width="17.21875" style="34" customWidth="1"/>
    <col min="4" max="4" width="53.44140625" style="34" customWidth="1"/>
    <col min="5" max="5" width="17.21875" style="34" customWidth="1"/>
    <col min="6" max="6" width="5.21875" style="34" bestFit="1" customWidth="1"/>
    <col min="7" max="7" width="16.5546875" style="34" customWidth="1"/>
    <col min="8" max="8" width="12.33203125" style="34" customWidth="1"/>
    <col min="9" max="16384" width="8.88671875" style="34"/>
  </cols>
  <sheetData>
    <row r="1" spans="1:8" ht="15" thickBot="1" x14ac:dyDescent="0.35"/>
    <row r="2" spans="1:8" ht="32.4" x14ac:dyDescent="0.3">
      <c r="A2" s="23" t="s">
        <v>11</v>
      </c>
      <c r="B2" s="35"/>
      <c r="C2" s="20"/>
      <c r="D2" s="36" t="s">
        <v>24</v>
      </c>
      <c r="E2" s="37"/>
      <c r="F2" s="37"/>
      <c r="G2" s="37"/>
      <c r="H2" s="37"/>
    </row>
    <row r="3" spans="1:8" ht="15" thickBot="1" x14ac:dyDescent="0.35">
      <c r="A3" s="25"/>
      <c r="B3" s="38"/>
      <c r="C3" s="1"/>
      <c r="D3" s="1"/>
      <c r="E3" s="1"/>
      <c r="F3" s="1"/>
      <c r="G3" s="1"/>
    </row>
    <row r="4" spans="1:8" x14ac:dyDescent="0.3">
      <c r="A4" s="25" t="s">
        <v>12</v>
      </c>
      <c r="B4" s="29">
        <f>'IMPOSTE 1° anno'!C22</f>
        <v>5265</v>
      </c>
      <c r="C4" s="15"/>
      <c r="D4" s="39" t="s">
        <v>17</v>
      </c>
      <c r="E4" s="40"/>
      <c r="F4" s="41"/>
      <c r="G4" s="42" t="s">
        <v>18</v>
      </c>
      <c r="H4" s="43"/>
    </row>
    <row r="5" spans="1:8" x14ac:dyDescent="0.3">
      <c r="A5" s="25" t="s">
        <v>26</v>
      </c>
      <c r="B5" s="29">
        <f>'IMPOSTE 1° anno'!C23</f>
        <v>5265</v>
      </c>
      <c r="C5" s="15"/>
      <c r="D5" s="25"/>
      <c r="E5" s="44"/>
      <c r="F5" s="1"/>
      <c r="G5" s="45" t="s">
        <v>19</v>
      </c>
      <c r="H5" s="46">
        <v>6</v>
      </c>
    </row>
    <row r="6" spans="1:8" x14ac:dyDescent="0.3">
      <c r="A6" s="25" t="s">
        <v>13</v>
      </c>
      <c r="B6" s="29">
        <f>'IMPOSTE 1° anno'!C24</f>
        <v>9206.73</v>
      </c>
      <c r="C6" s="15"/>
      <c r="D6" s="25" t="s">
        <v>14</v>
      </c>
      <c r="E6" s="29">
        <f>'IMPOSTE 1° anno'!C22</f>
        <v>5265</v>
      </c>
      <c r="F6" s="1"/>
      <c r="G6" s="47">
        <v>44363</v>
      </c>
      <c r="H6" s="48">
        <f>IF($H$5&gt;0,$E$10/$H$5,0)</f>
        <v>3530.1825000000003</v>
      </c>
    </row>
    <row r="7" spans="1:8" ht="16.2" x14ac:dyDescent="0.3">
      <c r="A7" s="25" t="s">
        <v>25</v>
      </c>
      <c r="B7" s="30">
        <f>'IMPOSTE 1° anno'!C25</f>
        <v>9206.73</v>
      </c>
      <c r="C7" s="49"/>
      <c r="D7" s="50" t="s">
        <v>15</v>
      </c>
      <c r="E7" s="29">
        <f>'IMPOSTE 1° anno'!C23*0.4</f>
        <v>2106</v>
      </c>
      <c r="F7" s="1"/>
      <c r="G7" s="47">
        <v>44393</v>
      </c>
      <c r="H7" s="48">
        <f>IF(2&gt;$H$5,0,$E$10/$H$5)</f>
        <v>3530.1825000000003</v>
      </c>
    </row>
    <row r="8" spans="1:8" ht="15" thickBot="1" x14ac:dyDescent="0.35">
      <c r="A8" s="32"/>
      <c r="B8" s="51">
        <f>SUM(B4:B7)</f>
        <v>28943.46</v>
      </c>
      <c r="C8" s="22"/>
      <c r="D8" s="50" t="s">
        <v>13</v>
      </c>
      <c r="E8" s="29">
        <f>'IMPOSTE 1° anno'!C24</f>
        <v>9206.73</v>
      </c>
      <c r="F8" s="1"/>
      <c r="G8" s="47">
        <v>44428</v>
      </c>
      <c r="H8" s="48">
        <f>IF($H$5&lt;3,0,$E$10/$H$5)</f>
        <v>3530.1825000000003</v>
      </c>
    </row>
    <row r="9" spans="1:8" ht="16.2" x14ac:dyDescent="0.3">
      <c r="A9" s="1"/>
      <c r="B9" s="1"/>
      <c r="C9" s="1"/>
      <c r="D9" s="50" t="s">
        <v>16</v>
      </c>
      <c r="E9" s="30">
        <f>'IMPOSTE 1° anno'!C25*0.5</f>
        <v>4603.3649999999998</v>
      </c>
      <c r="F9" s="1"/>
      <c r="G9" s="47">
        <v>44455</v>
      </c>
      <c r="H9" s="48">
        <f>IF($H$5&lt;4,0,$E$10/$H$5)</f>
        <v>3530.1825000000003</v>
      </c>
    </row>
    <row r="10" spans="1:8" ht="15" thickBot="1" x14ac:dyDescent="0.35">
      <c r="D10" s="32"/>
      <c r="E10" s="51">
        <f>SUM(E6:E9)</f>
        <v>21181.095000000001</v>
      </c>
      <c r="F10" s="1"/>
      <c r="G10" s="47">
        <v>44485</v>
      </c>
      <c r="H10" s="48">
        <f>IF($H$5&lt;5,0,$E$10/$H$5)</f>
        <v>3530.1825000000003</v>
      </c>
    </row>
    <row r="11" spans="1:8" ht="15" thickBot="1" x14ac:dyDescent="0.35">
      <c r="G11" s="52">
        <v>44516</v>
      </c>
      <c r="H11" s="53">
        <f>IF($H$5&lt;6,0,$E$10/$H$5)</f>
        <v>3530.1825000000003</v>
      </c>
    </row>
    <row r="12" spans="1:8" x14ac:dyDescent="0.3">
      <c r="G12" s="41"/>
      <c r="H12" s="41"/>
    </row>
    <row r="13" spans="1:8" ht="32.4" x14ac:dyDescent="0.3">
      <c r="D13" s="37" t="s">
        <v>20</v>
      </c>
      <c r="E13" s="37"/>
    </row>
    <row r="14" spans="1:8" ht="15" thickBot="1" x14ac:dyDescent="0.35"/>
    <row r="15" spans="1:8" ht="25.05" customHeight="1" x14ac:dyDescent="0.3">
      <c r="D15" s="54" t="s">
        <v>23</v>
      </c>
      <c r="E15" s="43"/>
    </row>
    <row r="16" spans="1:8" ht="25.05" customHeight="1" x14ac:dyDescent="0.3">
      <c r="D16" s="55"/>
      <c r="E16" s="56"/>
    </row>
    <row r="17" spans="4:5" ht="25.05" customHeight="1" x14ac:dyDescent="0.3">
      <c r="D17" s="50" t="s">
        <v>21</v>
      </c>
      <c r="E17" s="29">
        <f>B5*0.6</f>
        <v>3159</v>
      </c>
    </row>
    <row r="18" spans="4:5" ht="25.05" customHeight="1" x14ac:dyDescent="0.3">
      <c r="D18" s="50" t="s">
        <v>22</v>
      </c>
      <c r="E18" s="30">
        <f>B7*0.5</f>
        <v>4603.3649999999998</v>
      </c>
    </row>
    <row r="19" spans="4:5" ht="25.05" customHeight="1" x14ac:dyDescent="0.3">
      <c r="D19" s="55"/>
      <c r="E19" s="57">
        <f>SUM(E17:E18)</f>
        <v>7762.3649999999998</v>
      </c>
    </row>
    <row r="20" spans="4:5" ht="20.399999999999999" customHeight="1" thickBot="1" x14ac:dyDescent="0.35">
      <c r="D20" s="58"/>
      <c r="E20" s="59"/>
    </row>
    <row r="25" spans="4:5" ht="36" customHeight="1" x14ac:dyDescent="0.3"/>
    <row r="26" spans="4:5" ht="25.05" customHeight="1" x14ac:dyDescent="0.3"/>
    <row r="27" spans="4:5" ht="25.05" customHeight="1" x14ac:dyDescent="0.3"/>
    <row r="28" spans="4:5" ht="25.05" customHeight="1" x14ac:dyDescent="0.3"/>
    <row r="29" spans="4:5" ht="25.05" customHeight="1" x14ac:dyDescent="0.3"/>
    <row r="30" spans="4:5" ht="25.05" customHeight="1" x14ac:dyDescent="0.3"/>
    <row r="31" spans="4:5" ht="25.05" customHeight="1" x14ac:dyDescent="0.3"/>
  </sheetData>
  <sheetProtection algorithmName="SHA-512" hashValue="J7E6R9GKApaus1IuQdL/SPZqPeov2/M4FLhApQ6wlqVIqJI7KDLUlWuPoFXp7bmYhaPpeZNpnuTWfPb0fR/8hw==" saltValue="w2rAx8zgOBbY3pRcaleWwg==" spinCount="100000" sheet="1" objects="1" scenarios="1"/>
  <mergeCells count="4">
    <mergeCell ref="G4:H4"/>
    <mergeCell ref="D2:H2"/>
    <mergeCell ref="D15:E15"/>
    <mergeCell ref="D13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85C0C-7F4B-4DDB-9380-E4CDD4D635A6}">
  <dimension ref="B2:I27"/>
  <sheetViews>
    <sheetView showGridLines="0" topLeftCell="A12" workbookViewId="0">
      <selection activeCell="E24" sqref="E24:F27"/>
    </sheetView>
  </sheetViews>
  <sheetFormatPr defaultRowHeight="14.4" x14ac:dyDescent="0.3"/>
  <cols>
    <col min="1" max="1" width="8.88671875" style="1"/>
    <col min="2" max="2" width="24.44140625" style="1" bestFit="1" customWidth="1"/>
    <col min="3" max="3" width="13.5546875" style="1" bestFit="1" customWidth="1"/>
    <col min="4" max="4" width="8.88671875" style="1"/>
    <col min="5" max="5" width="34.109375" style="1" customWidth="1"/>
    <col min="6" max="6" width="16.21875" style="1" bestFit="1" customWidth="1"/>
    <col min="7" max="7" width="8.88671875" style="1"/>
    <col min="8" max="8" width="30.33203125" style="1" customWidth="1"/>
    <col min="9" max="9" width="15" style="1" customWidth="1"/>
    <col min="10" max="10" width="13.33203125" style="1" customWidth="1"/>
    <col min="11" max="11" width="10.5546875" style="1" bestFit="1" customWidth="1"/>
    <col min="12" max="12" width="10.44140625" style="1" bestFit="1" customWidth="1"/>
    <col min="13" max="13" width="16" style="1" bestFit="1" customWidth="1"/>
    <col min="14" max="14" width="8.6640625" style="1" bestFit="1" customWidth="1"/>
    <col min="15" max="15" width="9" style="1" bestFit="1" customWidth="1"/>
    <col min="16" max="16384" width="8.88671875" style="1"/>
  </cols>
  <sheetData>
    <row r="2" spans="2:9" ht="18" x14ac:dyDescent="0.3">
      <c r="C2" s="2" t="s">
        <v>29</v>
      </c>
    </row>
    <row r="3" spans="2:9" x14ac:dyDescent="0.3">
      <c r="C3" s="1" t="s">
        <v>30</v>
      </c>
    </row>
    <row r="4" spans="2:9" x14ac:dyDescent="0.3">
      <c r="C4" s="1" t="s">
        <v>31</v>
      </c>
    </row>
    <row r="5" spans="2:9" x14ac:dyDescent="0.3">
      <c r="C5" s="1" t="s">
        <v>32</v>
      </c>
    </row>
    <row r="6" spans="2:9" x14ac:dyDescent="0.3">
      <c r="C6" s="1" t="s">
        <v>33</v>
      </c>
    </row>
    <row r="10" spans="2:9" ht="15" thickBot="1" x14ac:dyDescent="0.35"/>
    <row r="11" spans="2:9" ht="18" customHeight="1" thickTop="1" thickBot="1" x14ac:dyDescent="0.35">
      <c r="B11" s="9" t="s">
        <v>40</v>
      </c>
      <c r="C11" s="10">
        <v>50000</v>
      </c>
      <c r="E11" s="11" t="s">
        <v>34</v>
      </c>
      <c r="F11" s="12">
        <v>0.15</v>
      </c>
      <c r="H11" s="11" t="s">
        <v>1</v>
      </c>
      <c r="I11" s="13">
        <v>0.26229999999999998</v>
      </c>
    </row>
    <row r="12" spans="2:9" ht="18" customHeight="1" thickTop="1" x14ac:dyDescent="0.3">
      <c r="B12" s="1" t="s">
        <v>0</v>
      </c>
      <c r="C12" s="14">
        <v>0.78</v>
      </c>
      <c r="E12" s="1" t="s">
        <v>5</v>
      </c>
      <c r="F12" s="15">
        <f>C15*F11</f>
        <v>3087.9810000000002</v>
      </c>
      <c r="H12" s="1" t="s">
        <v>6</v>
      </c>
      <c r="I12" s="15">
        <f>I11*C13</f>
        <v>10229.699999999999</v>
      </c>
    </row>
    <row r="13" spans="2:9" ht="18" customHeight="1" x14ac:dyDescent="0.3">
      <c r="B13" s="1" t="s">
        <v>4</v>
      </c>
      <c r="C13" s="17">
        <f>C11*C12</f>
        <v>39000</v>
      </c>
      <c r="E13" s="1" t="s">
        <v>9</v>
      </c>
      <c r="F13" s="49">
        <f>'Pagamento IMPOSTE'!B5</f>
        <v>5265</v>
      </c>
      <c r="H13" s="1" t="s">
        <v>8</v>
      </c>
      <c r="I13" s="49">
        <f>'Pagamento IMPOSTE'!B7</f>
        <v>9206.73</v>
      </c>
    </row>
    <row r="14" spans="2:9" ht="18" customHeight="1" x14ac:dyDescent="0.3">
      <c r="B14" s="1" t="s">
        <v>2</v>
      </c>
      <c r="C14" s="60">
        <f>'Pagamento IMPOSTE'!B6+'Pagamento IMPOSTE'!B7</f>
        <v>18413.46</v>
      </c>
      <c r="E14" s="18" t="s">
        <v>10</v>
      </c>
      <c r="F14" s="8">
        <f>F12-F13</f>
        <v>-2177.0189999999998</v>
      </c>
      <c r="H14" s="18" t="s">
        <v>7</v>
      </c>
      <c r="I14" s="8">
        <f>I12-I13</f>
        <v>1022.9699999999993</v>
      </c>
    </row>
    <row r="15" spans="2:9" ht="18" customHeight="1" x14ac:dyDescent="0.3">
      <c r="B15" s="20" t="s">
        <v>3</v>
      </c>
      <c r="C15" s="21">
        <f>C13-C14</f>
        <v>20586.54</v>
      </c>
      <c r="F15" s="15"/>
      <c r="H15" s="20"/>
      <c r="I15" s="20"/>
    </row>
    <row r="16" spans="2:9" ht="18" customHeight="1" x14ac:dyDescent="0.3">
      <c r="C16" s="17"/>
      <c r="E16" s="20" t="s">
        <v>28</v>
      </c>
      <c r="F16" s="22">
        <f>F12</f>
        <v>3087.9810000000002</v>
      </c>
      <c r="H16" s="20" t="s">
        <v>27</v>
      </c>
      <c r="I16" s="22">
        <f>I12</f>
        <v>10229.699999999999</v>
      </c>
    </row>
    <row r="18" spans="2:6" ht="14.4" customHeight="1" thickBot="1" x14ac:dyDescent="0.35"/>
    <row r="19" spans="2:6" x14ac:dyDescent="0.3">
      <c r="B19" s="23" t="s">
        <v>11</v>
      </c>
      <c r="C19" s="24"/>
      <c r="E19" s="5" t="s">
        <v>5</v>
      </c>
      <c r="F19" s="6">
        <f>F12</f>
        <v>3087.9810000000002</v>
      </c>
    </row>
    <row r="20" spans="2:6" ht="16.2" x14ac:dyDescent="0.3">
      <c r="B20" s="25"/>
      <c r="C20" s="26"/>
      <c r="E20" s="5" t="s">
        <v>41</v>
      </c>
      <c r="F20" s="7">
        <f>I12</f>
        <v>10229.699999999999</v>
      </c>
    </row>
    <row r="21" spans="2:6" x14ac:dyDescent="0.3">
      <c r="B21" s="27" t="s">
        <v>12</v>
      </c>
      <c r="C21" s="28">
        <f>F14</f>
        <v>-2177.0189999999998</v>
      </c>
      <c r="E21" s="5"/>
      <c r="F21" s="8">
        <f>SUM(F19:F20)</f>
        <v>13317.680999999999</v>
      </c>
    </row>
    <row r="22" spans="2:6" x14ac:dyDescent="0.3">
      <c r="B22" s="25" t="s">
        <v>26</v>
      </c>
      <c r="C22" s="29">
        <f>F16</f>
        <v>3087.9810000000002</v>
      </c>
    </row>
    <row r="23" spans="2:6" x14ac:dyDescent="0.3">
      <c r="B23" s="27" t="s">
        <v>13</v>
      </c>
      <c r="C23" s="28">
        <f>I14</f>
        <v>1022.9699999999993</v>
      </c>
    </row>
    <row r="24" spans="2:6" ht="16.2" x14ac:dyDescent="0.3">
      <c r="B24" s="25" t="s">
        <v>25</v>
      </c>
      <c r="C24" s="30">
        <f>I16</f>
        <v>10229.699999999999</v>
      </c>
      <c r="E24" s="3" t="s">
        <v>36</v>
      </c>
      <c r="F24" s="4">
        <f>F19/C11</f>
        <v>6.1759620000000001E-2</v>
      </c>
    </row>
    <row r="25" spans="2:6" x14ac:dyDescent="0.3">
      <c r="B25" s="25"/>
      <c r="C25" s="31">
        <f>SUM(C21:C24)</f>
        <v>12163.631999999998</v>
      </c>
      <c r="E25" s="3" t="s">
        <v>37</v>
      </c>
      <c r="F25" s="4">
        <f>F19/C15</f>
        <v>0.15</v>
      </c>
    </row>
    <row r="26" spans="2:6" ht="15" thickBot="1" x14ac:dyDescent="0.35">
      <c r="B26" s="32"/>
      <c r="C26" s="33"/>
      <c r="E26" s="3" t="s">
        <v>38</v>
      </c>
      <c r="F26" s="4">
        <f>F21/C11</f>
        <v>0.26635361999999996</v>
      </c>
    </row>
    <row r="27" spans="2:6" x14ac:dyDescent="0.3">
      <c r="E27" s="3" t="s">
        <v>39</v>
      </c>
      <c r="F27" s="4">
        <f>F21/C15</f>
        <v>0.64691206001591317</v>
      </c>
    </row>
  </sheetData>
  <sheetProtection algorithmName="SHA-512" hashValue="1hMseukgu8PfwWeXwPC0n3Wd5CLqpUEis4lzRTIuYxY0BZkP5JzYOmowSAZCfweIP/wP43P4gY31cGAbWCl4/Q==" saltValue="LRAZOc6OkQj2XZzN1wk+J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IMPOSTE 1° anno</vt:lpstr>
      <vt:lpstr>Pagamento IMPOSTE</vt:lpstr>
      <vt:lpstr>IMPOSTE dal 2° anno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PCRER1</dc:creator>
  <cp:lastModifiedBy>ROBERTA RENZI</cp:lastModifiedBy>
  <dcterms:created xsi:type="dcterms:W3CDTF">2020-01-09T09:33:26Z</dcterms:created>
  <dcterms:modified xsi:type="dcterms:W3CDTF">2024-01-09T11:23:15Z</dcterms:modified>
</cp:coreProperties>
</file>